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960" activeTab="1"/>
  </bookViews>
  <sheets>
    <sheet name="Paces" sheetId="1" r:id="rId1"/>
    <sheet name="Half Marath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<sst xmlns="http://schemas.openxmlformats.org/spreadsheetml/2006/main" count="168" uniqueCount="84">
  <si>
    <t>"+12"</t>
  </si>
  <si>
    <t>"+19"</t>
  </si>
  <si>
    <t>MPH</t>
  </si>
  <si>
    <t>min/km</t>
  </si>
  <si>
    <t>min</t>
  </si>
  <si>
    <t>sec</t>
  </si>
  <si>
    <t>ST</t>
  </si>
  <si>
    <t>MT</t>
  </si>
  <si>
    <t>HMP</t>
  </si>
  <si>
    <t>Distance</t>
  </si>
  <si>
    <t>Pace</t>
  </si>
  <si>
    <t>min/mi</t>
  </si>
  <si>
    <t>"+9"</t>
  </si>
  <si>
    <t>10k PACE</t>
  </si>
  <si>
    <t>Week</t>
  </si>
  <si>
    <t>Key Run #1</t>
  </si>
  <si>
    <t>Key Run #2</t>
  </si>
  <si>
    <t>Key Run #3</t>
  </si>
  <si>
    <t>10-20 min warmup</t>
  </si>
  <si>
    <t>12x 400m (90 sec RI)</t>
  </si>
  <si>
    <t>10 min cooldown</t>
  </si>
  <si>
    <t>2.17 mi easy</t>
  </si>
  <si>
    <t>.93 mi easy</t>
  </si>
  <si>
    <t xml:space="preserve">5 mi </t>
  </si>
  <si>
    <t>3.1 mi</t>
  </si>
  <si>
    <t>.93 easy</t>
  </si>
  <si>
    <t xml:space="preserve">8.07 miles </t>
  </si>
  <si>
    <t xml:space="preserve">9.3 miles </t>
  </si>
  <si>
    <t xml:space="preserve">.25 mi (.5 mi RI) </t>
  </si>
  <si>
    <t xml:space="preserve">.38 mi (.5 mi RI) </t>
  </si>
  <si>
    <t xml:space="preserve">.5 mi (.25 mi RI) </t>
  </si>
  <si>
    <t xml:space="preserve">.37 (.25 mi RI) </t>
  </si>
  <si>
    <t xml:space="preserve">.25 mi (.25 mi RI) </t>
  </si>
  <si>
    <t xml:space="preserve">.75 (.25 mi RI) </t>
  </si>
  <si>
    <t xml:space="preserve">.5 (.25 mi RI) </t>
  </si>
  <si>
    <t>6x .5 m, 90 sec RI</t>
  </si>
  <si>
    <t>.5 mi (.125 RI)</t>
  </si>
  <si>
    <t>.75 mi (.125 RI)</t>
  </si>
  <si>
    <t>.625 mi (.125 RI)</t>
  </si>
  <si>
    <t>.375 mi (.125 RI)</t>
  </si>
  <si>
    <t>.25 mi (.125 RI)</t>
  </si>
  <si>
    <t>.125 mi</t>
  </si>
  <si>
    <t>5x 1.6 mi (.5 mi RI)</t>
  </si>
  <si>
    <t>2x .75 mi (2:00 RI)</t>
  </si>
  <si>
    <t>4x .5 mi (2:00 RI)</t>
  </si>
  <si>
    <t>6.2 miles</t>
  </si>
  <si>
    <t>11.2 miles</t>
  </si>
  <si>
    <t>2.2 mi</t>
  </si>
  <si>
    <t>10 miles</t>
  </si>
  <si>
    <t>6x .5 mi (1:30 RI)</t>
  </si>
  <si>
    <t>8.4 miles</t>
  </si>
  <si>
    <t>2x (6x .5 mi, 1:30 RI)</t>
  </si>
  <si>
    <t>2:30 RI between sets</t>
  </si>
  <si>
    <t>8.1 miles</t>
  </si>
  <si>
    <t>.93 mi (.25 RI)</t>
  </si>
  <si>
    <t>2.2 mi (.5 RI)</t>
  </si>
  <si>
    <t>2x .5 mi (.25 RI)</t>
  </si>
  <si>
    <t>5 miles</t>
  </si>
  <si>
    <t>13.4 mi</t>
  </si>
  <si>
    <t>3x (2x .75 mi, 2:00 RI)</t>
  </si>
  <si>
    <t>4:00 RI between sets</t>
  </si>
  <si>
    <t>.62 mi, .25 RI</t>
  </si>
  <si>
    <t>1.25 mi, .25 RI</t>
  </si>
  <si>
    <t>2x .62 mi, .25 RI</t>
  </si>
  <si>
    <t>14 miles</t>
  </si>
  <si>
    <t>3 x 1 mi (.25 mi RI)</t>
  </si>
  <si>
    <t>10 x (.25 mi, .25 RI)</t>
  </si>
  <si>
    <t>15 miles</t>
  </si>
  <si>
    <t>3x (1.2 miles, .25 RI)</t>
  </si>
  <si>
    <t xml:space="preserve">2.2 mi </t>
  </si>
  <si>
    <t>5 mi</t>
  </si>
  <si>
    <t>12.5 miles</t>
  </si>
  <si>
    <t>2.2 mi easy</t>
  </si>
  <si>
    <t>8 miles</t>
  </si>
  <si>
    <t>6x .25 mi (.25 RI)</t>
  </si>
  <si>
    <t>5x .62 mi (.25 RI)</t>
  </si>
  <si>
    <t>3x 2 mi (.25 RI)</t>
  </si>
  <si>
    <t>3.1 mi relaxed</t>
  </si>
  <si>
    <t>kilometers</t>
  </si>
  <si>
    <t>miles</t>
  </si>
  <si>
    <t>RACE DAY!!
13.1 miles @ 10:26</t>
  </si>
  <si>
    <t xml:space="preserve">6.2 miles, </t>
  </si>
  <si>
    <t>relaxed</t>
  </si>
  <si>
    <t xml:space="preserve">10 miles,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</si>
</sst>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h:mm:ss\ AM/PM"/>
    <numFmt numFmtId="171" formatCode="h:mm;@"/>
    <numFmt numFmtId="172" formatCode="h:mm:ss;@"/>
    <numFmt numFmtId="173" formatCode="[$-409]dddd\,\ mmmm\ dd\,\ yyyy"/>
    <numFmt numFmtId="174" formatCode="mm:ss;@"/>
    <numFmt numFmtId="175" formatCode="m:ss;@"/>
    <numFmt numFmtId="176" formatCode="[h]:mm:ss;@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8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17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2" fillId="2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5" borderId="10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175" fontId="0" fillId="5" borderId="10" xfId="0" applyNumberFormat="1" applyFill="1" applyBorder="1" applyAlignment="1">
      <alignment horizontal="center"/>
    </xf>
    <xf numFmtId="175" fontId="0" fillId="2" borderId="10" xfId="0" applyNumberFormat="1" applyFill="1" applyBorder="1" applyAlignment="1">
      <alignment horizontal="center"/>
    </xf>
    <xf numFmtId="175" fontId="0" fillId="4" borderId="10" xfId="0" applyNumberFormat="1" applyFill="1" applyBorder="1" applyAlignment="1">
      <alignment horizontal="center"/>
    </xf>
    <xf numFmtId="2" fontId="0" fillId="9" borderId="10" xfId="0" applyNumberForma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75" fontId="0" fillId="0" borderId="10" xfId="0" applyNumberFormat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 wrapText="1"/>
    </xf>
    <xf numFmtId="0" fontId="38" fillId="5" borderId="19" xfId="0" applyFont="1" applyFill="1" applyBorder="1" applyAlignment="1">
      <alignment horizontal="center" vertical="center" wrapText="1"/>
    </xf>
    <xf numFmtId="0" fontId="38" fillId="5" borderId="13" xfId="0" applyFont="1" applyFill="1" applyBorder="1" applyAlignment="1">
      <alignment horizontal="center" vertical="center"/>
    </xf>
    <xf numFmtId="0" fontId="38" fillId="5" borderId="14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8" fillId="5" borderId="15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6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2.8515625" style="0" customWidth="1"/>
    <col min="2" max="2" width="11.00390625" style="0" customWidth="1"/>
    <col min="3" max="3" width="7.421875" style="0" hidden="1" customWidth="1"/>
    <col min="4" max="4" width="16.57421875" style="0" hidden="1" customWidth="1"/>
    <col min="5" max="5" width="7.8515625" style="0" hidden="1" customWidth="1"/>
    <col min="6" max="6" width="7.8515625" style="0" customWidth="1"/>
    <col min="7" max="7" width="9.00390625" style="0" customWidth="1"/>
    <col min="8" max="10" width="9.140625" style="0" hidden="1" customWidth="1"/>
    <col min="11" max="11" width="7.00390625" style="0" hidden="1" customWidth="1"/>
    <col min="12" max="12" width="7.28125" style="0" customWidth="1"/>
    <col min="13" max="14" width="7.28125" style="0" hidden="1" customWidth="1"/>
    <col min="15" max="15" width="7.28125" style="0" customWidth="1"/>
    <col min="16" max="16" width="8.140625" style="0" customWidth="1"/>
    <col min="17" max="17" width="9.140625" style="0" hidden="1" customWidth="1"/>
    <col min="18" max="18" width="4.7109375" style="0" hidden="1" customWidth="1"/>
    <col min="19" max="19" width="8.7109375" style="0" customWidth="1"/>
    <col min="20" max="20" width="8.140625" style="0" customWidth="1"/>
    <col min="21" max="21" width="6.7109375" style="0" customWidth="1"/>
    <col min="22" max="22" width="7.57421875" style="0" customWidth="1"/>
    <col min="24" max="24" width="7.140625" style="0" customWidth="1"/>
    <col min="25" max="25" width="8.57421875" style="0" customWidth="1"/>
    <col min="26" max="26" width="8.140625" style="0" customWidth="1"/>
    <col min="27" max="27" width="6.8515625" style="0" customWidth="1"/>
  </cols>
  <sheetData>
    <row r="1" spans="12:17" ht="12.75">
      <c r="L1" s="7"/>
      <c r="M1" s="7"/>
      <c r="N1" s="7"/>
      <c r="O1" s="7"/>
      <c r="P1" s="7"/>
      <c r="Q1" s="7"/>
    </row>
    <row r="2" spans="2:7" ht="12.75">
      <c r="B2" s="6" t="s">
        <v>13</v>
      </c>
      <c r="G2" s="25">
        <v>10.06</v>
      </c>
    </row>
    <row r="4" spans="2:27" ht="12.75">
      <c r="B4" s="64" t="s">
        <v>9</v>
      </c>
      <c r="C4" s="64"/>
      <c r="D4" s="64"/>
      <c r="E4" s="64"/>
      <c r="F4" s="64"/>
      <c r="H4" s="2"/>
      <c r="I4" s="2"/>
      <c r="J4" s="2"/>
      <c r="S4" s="63" t="s">
        <v>12</v>
      </c>
      <c r="T4" s="63"/>
      <c r="U4" s="63"/>
      <c r="V4" s="61" t="s">
        <v>0</v>
      </c>
      <c r="W4" s="61"/>
      <c r="X4" s="61"/>
      <c r="Y4" s="62" t="s">
        <v>1</v>
      </c>
      <c r="Z4" s="62"/>
      <c r="AA4" s="62"/>
    </row>
    <row r="5" spans="2:27" ht="12.75">
      <c r="B5" s="8" t="s">
        <v>78</v>
      </c>
      <c r="C5" s="8">
        <f>INT($G$2)+($G$2-INT($G$2))/60*100</f>
        <v>10.100000000000001</v>
      </c>
      <c r="D5" s="8"/>
      <c r="E5" s="8"/>
      <c r="F5" s="8" t="s">
        <v>79</v>
      </c>
      <c r="G5" s="55" t="s">
        <v>10</v>
      </c>
      <c r="H5" s="15"/>
      <c r="I5" s="15"/>
      <c r="J5" s="15"/>
      <c r="K5" s="15"/>
      <c r="L5" s="8" t="s">
        <v>2</v>
      </c>
      <c r="M5" s="8"/>
      <c r="N5" s="8"/>
      <c r="O5" s="8" t="s">
        <v>11</v>
      </c>
      <c r="P5" s="8" t="s">
        <v>3</v>
      </c>
      <c r="Q5" s="8" t="s">
        <v>4</v>
      </c>
      <c r="R5" s="14" t="s">
        <v>5</v>
      </c>
      <c r="S5" s="13" t="s">
        <v>3</v>
      </c>
      <c r="T5" s="13" t="s">
        <v>11</v>
      </c>
      <c r="U5" s="13" t="s">
        <v>2</v>
      </c>
      <c r="V5" s="9" t="s">
        <v>3</v>
      </c>
      <c r="W5" s="9" t="s">
        <v>11</v>
      </c>
      <c r="X5" s="9" t="s">
        <v>2</v>
      </c>
      <c r="Y5" s="10" t="s">
        <v>3</v>
      </c>
      <c r="Z5" s="10" t="s">
        <v>11</v>
      </c>
      <c r="AA5" s="10" t="s">
        <v>2</v>
      </c>
    </row>
    <row r="6" spans="2:27" ht="12.75">
      <c r="B6" s="4">
        <v>0.4</v>
      </c>
      <c r="C6" s="1">
        <f>$C$5-1</f>
        <v>9.100000000000001</v>
      </c>
      <c r="D6" s="1">
        <f>C6/4</f>
        <v>2.2750000000000004</v>
      </c>
      <c r="E6" s="1">
        <f>D6</f>
        <v>2.2750000000000004</v>
      </c>
      <c r="F6" s="1">
        <f>B6/1.609344</f>
        <v>0.2485484768949336</v>
      </c>
      <c r="G6" s="16" t="str">
        <f aca="true" t="shared" si="0" ref="G6:G12">CONCATENATE(INT(E6),":",RIGHT(CONCATENATE("00",INT(J6)),2))</f>
        <v>2:17</v>
      </c>
      <c r="H6" s="2"/>
      <c r="I6" s="1">
        <f aca="true" t="shared" si="1" ref="I6:I12">E6-INT(E6)</f>
        <v>0.27500000000000036</v>
      </c>
      <c r="J6" s="3" t="str">
        <f aca="true" t="shared" si="2" ref="J6:J11">FIXED(60*I6,0)</f>
        <v>17</v>
      </c>
      <c r="K6" s="11">
        <f>TIMEVALUE(G6)</f>
        <v>0.09513888888888888</v>
      </c>
      <c r="L6" s="16">
        <f aca="true" t="shared" si="3" ref="L6:L12">3600/((HOUR(K6)*60+MINUTE(K6))/B6)/1.609344</f>
        <v>6.5312008527135825</v>
      </c>
      <c r="M6" s="16">
        <f>60/L6</f>
        <v>9.186672000000002</v>
      </c>
      <c r="N6" s="16">
        <f>M6-INT(M6)</f>
        <v>0.1866720000000015</v>
      </c>
      <c r="O6" s="60">
        <f>TIME(0,INT(M6),FIXED(N6*60,0))</f>
        <v>0.006377314814814815</v>
      </c>
      <c r="P6" s="16">
        <f>60/(L6*1.609344)</f>
        <v>5.708333333333334</v>
      </c>
      <c r="Q6" s="16">
        <f>FLOOR(P6,1)</f>
        <v>5</v>
      </c>
      <c r="R6" s="17">
        <f>(P6-Q6)*60</f>
        <v>42.500000000000036</v>
      </c>
      <c r="S6" s="22">
        <f>TIME(0,Q6,R6+9)</f>
        <v>0.004062499999999999</v>
      </c>
      <c r="T6" s="22">
        <f>S6*1.609344</f>
        <v>0.006537959999999999</v>
      </c>
      <c r="U6" s="19">
        <f>3600/(MINUTE(T6)*60+SECOND(T6))</f>
        <v>6.371681415929204</v>
      </c>
      <c r="V6" s="23">
        <f>TIME(0,Q6,R6+12)</f>
        <v>0.004097222222222223</v>
      </c>
      <c r="W6" s="23">
        <f>V6*1.609344</f>
        <v>0.006593840000000001</v>
      </c>
      <c r="X6" s="20">
        <f>3600/(MINUTE(W6)*60+SECOND(W6))</f>
        <v>6.315789473684211</v>
      </c>
      <c r="Y6" s="24">
        <f>TIME(0,Q6,R6+19)</f>
        <v>0.00417824074074074</v>
      </c>
      <c r="Z6" s="24">
        <f>Y6*1.609344</f>
        <v>0.006724226666666666</v>
      </c>
      <c r="AA6" s="21">
        <f>3600/(MINUTE(Z6)*60+SECOND(Z6))</f>
        <v>6.196213425129088</v>
      </c>
    </row>
    <row r="7" spans="2:27" ht="12.75">
      <c r="B7" s="4">
        <v>0.6</v>
      </c>
      <c r="C7" s="1">
        <f>$C$5-5/6</f>
        <v>9.266666666666667</v>
      </c>
      <c r="D7" s="1">
        <f aca="true" t="shared" si="4" ref="D7:D12">C7/4</f>
        <v>2.316666666666667</v>
      </c>
      <c r="E7" s="1">
        <f>D7*1.5</f>
        <v>3.4750000000000005</v>
      </c>
      <c r="F7" s="1">
        <f aca="true" t="shared" si="5" ref="F7:F12">B7/1.609344</f>
        <v>0.37282271534240036</v>
      </c>
      <c r="G7" s="16" t="str">
        <f t="shared" si="0"/>
        <v>3:29</v>
      </c>
      <c r="H7" s="2"/>
      <c r="I7" s="1">
        <f t="shared" si="1"/>
        <v>0.47500000000000053</v>
      </c>
      <c r="J7" s="3" t="str">
        <f t="shared" si="2"/>
        <v>29</v>
      </c>
      <c r="K7" s="11">
        <f aca="true" t="shared" si="6" ref="K7:K16">TIMEVALUE(G7)</f>
        <v>0.1451388888888889</v>
      </c>
      <c r="L7" s="16">
        <f t="shared" si="3"/>
        <v>6.4218266757542635</v>
      </c>
      <c r="M7" s="16">
        <f aca="true" t="shared" si="7" ref="M7:M16">60/L7</f>
        <v>9.343136000000003</v>
      </c>
      <c r="N7" s="16">
        <f aca="true" t="shared" si="8" ref="N7:N16">M7-INT(M7)</f>
        <v>0.343136000000003</v>
      </c>
      <c r="O7" s="60">
        <f aca="true" t="shared" si="9" ref="O7:O16">TIME(0,INT(M7),FIXED(N7*60,0))</f>
        <v>0.006493055555555555</v>
      </c>
      <c r="P7" s="16">
        <f aca="true" t="shared" si="10" ref="P7:P16">60/(L7*1.609344)</f>
        <v>5.805555555555556</v>
      </c>
      <c r="Q7" s="16">
        <f aca="true" t="shared" si="11" ref="Q7:Q16">FLOOR(P7,1)</f>
        <v>5</v>
      </c>
      <c r="R7" s="17">
        <f aca="true" t="shared" si="12" ref="R7:R12">(P7-Q7)*60</f>
        <v>48.33333333333337</v>
      </c>
      <c r="S7" s="22">
        <f aca="true" t="shared" si="13" ref="S7:S16">TIME(0,Q7,R7+9)</f>
        <v>0.004131944444444444</v>
      </c>
      <c r="T7" s="22">
        <f aca="true" t="shared" si="14" ref="T7:T16">S7*1.609344</f>
        <v>0.00664972</v>
      </c>
      <c r="U7" s="19">
        <f aca="true" t="shared" si="15" ref="U7:U16">3600/(MINUTE(T7)*60+SECOND(T7))</f>
        <v>6.260869565217392</v>
      </c>
      <c r="V7" s="23">
        <f aca="true" t="shared" si="16" ref="V7:V12">TIME(0,Q7,R7+12)</f>
        <v>0.004166666666666667</v>
      </c>
      <c r="W7" s="23">
        <f aca="true" t="shared" si="17" ref="W7:W16">V7*1.609344</f>
        <v>0.0067056</v>
      </c>
      <c r="X7" s="20">
        <f aca="true" t="shared" si="18" ref="X7:X16">3600/(MINUTE(W7)*60+SECOND(W7))</f>
        <v>6.217616580310881</v>
      </c>
      <c r="Y7" s="24">
        <f aca="true" t="shared" si="19" ref="Y7:Y12">TIME(0,Q7,R7+19)</f>
        <v>0.004247685185185185</v>
      </c>
      <c r="Z7" s="24">
        <f aca="true" t="shared" si="20" ref="Z7:Z16">Y7*1.609344</f>
        <v>0.006835986666666667</v>
      </c>
      <c r="AA7" s="21">
        <f aca="true" t="shared" si="21" ref="AA7:AA16">3600/(MINUTE(Z7)*60+SECOND(Z7))</f>
        <v>6.091370558375634</v>
      </c>
    </row>
    <row r="8" spans="2:27" ht="12.75">
      <c r="B8" s="4">
        <v>0.8</v>
      </c>
      <c r="C8" s="1">
        <f>$C$5-0.75</f>
        <v>9.350000000000001</v>
      </c>
      <c r="D8" s="1">
        <f t="shared" si="4"/>
        <v>2.3375000000000004</v>
      </c>
      <c r="E8" s="1">
        <f>D8*2</f>
        <v>4.675000000000001</v>
      </c>
      <c r="F8" s="1">
        <f t="shared" si="5"/>
        <v>0.4970969537898672</v>
      </c>
      <c r="G8" s="16" t="str">
        <f t="shared" si="0"/>
        <v>4:41</v>
      </c>
      <c r="H8" s="2"/>
      <c r="I8" s="1">
        <f t="shared" si="1"/>
        <v>0.6750000000000007</v>
      </c>
      <c r="J8" s="3" t="str">
        <f t="shared" si="2"/>
        <v>41</v>
      </c>
      <c r="K8" s="11">
        <f t="shared" si="6"/>
        <v>0.1951388888888889</v>
      </c>
      <c r="L8" s="16">
        <f t="shared" si="3"/>
        <v>6.368501899087266</v>
      </c>
      <c r="M8" s="16">
        <f t="shared" si="7"/>
        <v>9.421368000000001</v>
      </c>
      <c r="N8" s="16">
        <f t="shared" si="8"/>
        <v>0.4213680000000011</v>
      </c>
      <c r="O8" s="60">
        <f t="shared" si="9"/>
        <v>0.006539351851851852</v>
      </c>
      <c r="P8" s="16">
        <f t="shared" si="10"/>
        <v>5.854166666666666</v>
      </c>
      <c r="Q8" s="16">
        <f t="shared" si="11"/>
        <v>5</v>
      </c>
      <c r="R8" s="17">
        <f t="shared" si="12"/>
        <v>51.249999999999964</v>
      </c>
      <c r="S8" s="22">
        <f t="shared" si="13"/>
        <v>0.004166666666666667</v>
      </c>
      <c r="T8" s="22">
        <f t="shared" si="14"/>
        <v>0.0067056</v>
      </c>
      <c r="U8" s="19">
        <f t="shared" si="15"/>
        <v>6.217616580310881</v>
      </c>
      <c r="V8" s="23">
        <f t="shared" si="16"/>
        <v>0.004201388888888889</v>
      </c>
      <c r="W8" s="23">
        <f t="shared" si="17"/>
        <v>0.006761480000000001</v>
      </c>
      <c r="X8" s="20">
        <f t="shared" si="18"/>
        <v>6.164383561643835</v>
      </c>
      <c r="Y8" s="24">
        <f t="shared" si="19"/>
        <v>0.0042824074074074075</v>
      </c>
      <c r="Z8" s="24">
        <f t="shared" si="20"/>
        <v>0.006891866666666667</v>
      </c>
      <c r="AA8" s="21">
        <f t="shared" si="21"/>
        <v>6.050420168067227</v>
      </c>
    </row>
    <row r="9" spans="2:27" ht="12.75">
      <c r="B9" s="4">
        <v>1</v>
      </c>
      <c r="C9" s="1">
        <f>$C$5-0.7</f>
        <v>9.400000000000002</v>
      </c>
      <c r="D9" s="1">
        <f t="shared" si="4"/>
        <v>2.3500000000000005</v>
      </c>
      <c r="E9" s="1">
        <f>D9*2.5</f>
        <v>5.875000000000002</v>
      </c>
      <c r="F9" s="1">
        <f t="shared" si="5"/>
        <v>0.621371192237334</v>
      </c>
      <c r="G9" s="16" t="str">
        <f t="shared" si="0"/>
        <v>5:53</v>
      </c>
      <c r="H9" s="2"/>
      <c r="I9" s="1">
        <f t="shared" si="1"/>
        <v>0.8750000000000018</v>
      </c>
      <c r="J9" s="3" t="str">
        <f t="shared" si="2"/>
        <v>53</v>
      </c>
      <c r="K9" s="11">
        <f t="shared" si="6"/>
        <v>0.24513888888888888</v>
      </c>
      <c r="L9" s="16">
        <f t="shared" si="3"/>
        <v>6.336930005819837</v>
      </c>
      <c r="M9" s="16">
        <f t="shared" si="7"/>
        <v>9.4683072</v>
      </c>
      <c r="N9" s="16">
        <f t="shared" si="8"/>
        <v>0.4683071999999999</v>
      </c>
      <c r="O9" s="60">
        <f t="shared" si="9"/>
        <v>0.006574074074074073</v>
      </c>
      <c r="P9" s="16">
        <f t="shared" si="10"/>
        <v>5.883333333333333</v>
      </c>
      <c r="Q9" s="16">
        <f t="shared" si="11"/>
        <v>5</v>
      </c>
      <c r="R9" s="17">
        <f t="shared" si="12"/>
        <v>52.99999999999997</v>
      </c>
      <c r="S9" s="22">
        <f t="shared" si="13"/>
        <v>0.004189814814814815</v>
      </c>
      <c r="T9" s="22">
        <f t="shared" si="14"/>
        <v>0.006742853333333333</v>
      </c>
      <c r="U9" s="19">
        <f t="shared" si="15"/>
        <v>6.174957118353345</v>
      </c>
      <c r="V9" s="23">
        <f t="shared" si="16"/>
        <v>0.004224537037037037</v>
      </c>
      <c r="W9" s="23">
        <f t="shared" si="17"/>
        <v>0.0067987333333333335</v>
      </c>
      <c r="X9" s="20">
        <f t="shared" si="18"/>
        <v>6.132879045996593</v>
      </c>
      <c r="Y9" s="24">
        <f t="shared" si="19"/>
        <v>0.0043055555555555555</v>
      </c>
      <c r="Z9" s="24">
        <f t="shared" si="20"/>
        <v>0.00692912</v>
      </c>
      <c r="AA9" s="21">
        <f t="shared" si="21"/>
        <v>6.010016694490818</v>
      </c>
    </row>
    <row r="10" spans="2:27" ht="12.75">
      <c r="B10" s="4">
        <v>1.2</v>
      </c>
      <c r="C10" s="1">
        <f>$C$5-0.66</f>
        <v>9.440000000000001</v>
      </c>
      <c r="D10" s="1">
        <f t="shared" si="4"/>
        <v>2.3600000000000003</v>
      </c>
      <c r="E10" s="1">
        <f>D10*3</f>
        <v>7.080000000000001</v>
      </c>
      <c r="F10" s="1">
        <f t="shared" si="5"/>
        <v>0.7456454306848007</v>
      </c>
      <c r="G10" s="16" t="str">
        <f t="shared" si="0"/>
        <v>7:05</v>
      </c>
      <c r="H10" s="2"/>
      <c r="I10" s="1">
        <f t="shared" si="1"/>
        <v>0.08000000000000096</v>
      </c>
      <c r="J10" s="3" t="str">
        <f t="shared" si="2"/>
        <v>5</v>
      </c>
      <c r="K10" s="11">
        <f t="shared" si="6"/>
        <v>0.2951388888888889</v>
      </c>
      <c r="L10" s="16">
        <f t="shared" si="3"/>
        <v>6.316055412859488</v>
      </c>
      <c r="M10" s="16">
        <f t="shared" si="7"/>
        <v>9.499600000000001</v>
      </c>
      <c r="N10" s="16">
        <f t="shared" si="8"/>
        <v>0.49960000000000093</v>
      </c>
      <c r="O10" s="60">
        <f t="shared" si="9"/>
        <v>0.006597222222222222</v>
      </c>
      <c r="P10" s="16">
        <f t="shared" si="10"/>
        <v>5.902777777777778</v>
      </c>
      <c r="Q10" s="16">
        <f t="shared" si="11"/>
        <v>5</v>
      </c>
      <c r="R10" s="17">
        <f t="shared" si="12"/>
        <v>54.16666666666666</v>
      </c>
      <c r="S10" s="22">
        <f t="shared" si="13"/>
        <v>0.004201388888888889</v>
      </c>
      <c r="T10" s="22">
        <f t="shared" si="14"/>
        <v>0.006761480000000001</v>
      </c>
      <c r="U10" s="19">
        <f t="shared" si="15"/>
        <v>6.164383561643835</v>
      </c>
      <c r="V10" s="23">
        <f t="shared" si="16"/>
        <v>0.004236111111111111</v>
      </c>
      <c r="W10" s="23">
        <f t="shared" si="17"/>
        <v>0.00681736</v>
      </c>
      <c r="X10" s="20">
        <f t="shared" si="18"/>
        <v>6.112054329371817</v>
      </c>
      <c r="Y10" s="24">
        <f t="shared" si="19"/>
        <v>0.00431712962962963</v>
      </c>
      <c r="Z10" s="24">
        <f t="shared" si="20"/>
        <v>0.0069477466666666675</v>
      </c>
      <c r="AA10" s="21">
        <f t="shared" si="21"/>
        <v>6</v>
      </c>
    </row>
    <row r="11" spans="2:27" ht="12.75">
      <c r="B11" s="4">
        <v>1.6</v>
      </c>
      <c r="C11" s="1">
        <f>$C$5-7/12</f>
        <v>9.516666666666667</v>
      </c>
      <c r="D11" s="1">
        <f t="shared" si="4"/>
        <v>2.379166666666667</v>
      </c>
      <c r="E11" s="1">
        <f>D11*4</f>
        <v>9.516666666666667</v>
      </c>
      <c r="F11" s="1">
        <f t="shared" si="5"/>
        <v>0.9941939075797344</v>
      </c>
      <c r="G11" s="16" t="str">
        <f t="shared" si="0"/>
        <v>9:31</v>
      </c>
      <c r="H11" s="2"/>
      <c r="I11" s="1">
        <f t="shared" si="1"/>
        <v>0.5166666666666675</v>
      </c>
      <c r="J11" s="3" t="str">
        <f t="shared" si="2"/>
        <v>31</v>
      </c>
      <c r="K11" s="11">
        <f t="shared" si="6"/>
        <v>0.3965277777777778</v>
      </c>
      <c r="L11" s="16">
        <f t="shared" si="3"/>
        <v>6.268122709784664</v>
      </c>
      <c r="M11" s="16">
        <f t="shared" si="7"/>
        <v>9.572244000000001</v>
      </c>
      <c r="N11" s="16">
        <f t="shared" si="8"/>
        <v>0.5722440000000013</v>
      </c>
      <c r="O11" s="60">
        <f t="shared" si="9"/>
        <v>0.006643518518518518</v>
      </c>
      <c r="P11" s="16">
        <f t="shared" si="10"/>
        <v>5.947916666666667</v>
      </c>
      <c r="Q11" s="16">
        <f t="shared" si="11"/>
        <v>5</v>
      </c>
      <c r="R11" s="17">
        <f t="shared" si="12"/>
        <v>56.875000000000014</v>
      </c>
      <c r="S11" s="22">
        <f t="shared" si="13"/>
        <v>0.004224537037037037</v>
      </c>
      <c r="T11" s="22">
        <f t="shared" si="14"/>
        <v>0.0067987333333333335</v>
      </c>
      <c r="U11" s="19">
        <f t="shared" si="15"/>
        <v>6.132879045996593</v>
      </c>
      <c r="V11" s="23">
        <f t="shared" si="16"/>
        <v>0.004259259259259259</v>
      </c>
      <c r="W11" s="23">
        <f t="shared" si="17"/>
        <v>0.006854613333333333</v>
      </c>
      <c r="X11" s="20">
        <f t="shared" si="18"/>
        <v>6.081081081081081</v>
      </c>
      <c r="Y11" s="24">
        <f t="shared" si="19"/>
        <v>0.004340277777777778</v>
      </c>
      <c r="Z11" s="24">
        <f t="shared" si="20"/>
        <v>0.006985000000000001</v>
      </c>
      <c r="AA11" s="21">
        <f t="shared" si="21"/>
        <v>5.960264900662252</v>
      </c>
    </row>
    <row r="12" spans="2:27" ht="12.75">
      <c r="B12" s="4">
        <v>2</v>
      </c>
      <c r="C12" s="1">
        <f>$C$5-0.5</f>
        <v>9.600000000000001</v>
      </c>
      <c r="D12" s="1">
        <f t="shared" si="4"/>
        <v>2.4000000000000004</v>
      </c>
      <c r="E12" s="1">
        <f>D12*5</f>
        <v>12.000000000000002</v>
      </c>
      <c r="F12" s="1">
        <f t="shared" si="5"/>
        <v>1.242742384474668</v>
      </c>
      <c r="G12" s="16" t="str">
        <f t="shared" si="0"/>
        <v>12:00</v>
      </c>
      <c r="H12" s="2"/>
      <c r="I12" s="1">
        <f t="shared" si="1"/>
        <v>0</v>
      </c>
      <c r="J12" s="3" t="str">
        <f>FIXED(60*I12,0)</f>
        <v>0</v>
      </c>
      <c r="K12" s="11">
        <f t="shared" si="6"/>
        <v>0.5</v>
      </c>
      <c r="L12" s="16">
        <f t="shared" si="3"/>
        <v>6.2137119223733395</v>
      </c>
      <c r="M12" s="16">
        <f t="shared" si="7"/>
        <v>9.656064</v>
      </c>
      <c r="N12" s="16">
        <f t="shared" si="8"/>
        <v>0.6560640000000006</v>
      </c>
      <c r="O12" s="60">
        <f t="shared" si="9"/>
        <v>0.006701388888888889</v>
      </c>
      <c r="P12" s="16">
        <f t="shared" si="10"/>
        <v>6</v>
      </c>
      <c r="Q12" s="16">
        <f t="shared" si="11"/>
        <v>6</v>
      </c>
      <c r="R12" s="17">
        <f t="shared" si="12"/>
        <v>0</v>
      </c>
      <c r="S12" s="22">
        <f t="shared" si="13"/>
        <v>0.004270833333333334</v>
      </c>
      <c r="T12" s="22">
        <f t="shared" si="14"/>
        <v>0.006873240000000002</v>
      </c>
      <c r="U12" s="19">
        <f t="shared" si="15"/>
        <v>6.0606060606060606</v>
      </c>
      <c r="V12" s="23">
        <f t="shared" si="16"/>
        <v>0.0043055555555555555</v>
      </c>
      <c r="W12" s="23">
        <f t="shared" si="17"/>
        <v>0.00692912</v>
      </c>
      <c r="X12" s="20">
        <f t="shared" si="18"/>
        <v>6.010016694490818</v>
      </c>
      <c r="Y12" s="24">
        <f t="shared" si="19"/>
        <v>0.004386574074074074</v>
      </c>
      <c r="Z12" s="24">
        <f t="shared" si="20"/>
        <v>0.007059506666666667</v>
      </c>
      <c r="AA12" s="21">
        <f t="shared" si="21"/>
        <v>5.901639344262295</v>
      </c>
    </row>
    <row r="13" spans="2:27" ht="12.75">
      <c r="B13" s="4"/>
      <c r="C13" s="2"/>
      <c r="D13" s="2"/>
      <c r="E13" s="2"/>
      <c r="F13" s="2"/>
      <c r="G13" s="16"/>
      <c r="H13" s="2"/>
      <c r="I13" s="2"/>
      <c r="J13" s="2"/>
      <c r="K13" s="11"/>
      <c r="L13" s="15"/>
      <c r="M13" s="16"/>
      <c r="N13" s="16"/>
      <c r="O13" s="60"/>
      <c r="P13" s="16"/>
      <c r="Q13" s="16"/>
      <c r="R13" s="17"/>
      <c r="S13" s="22"/>
      <c r="T13" s="18"/>
      <c r="U13" s="19"/>
      <c r="V13" s="23"/>
      <c r="W13" s="23"/>
      <c r="X13" s="20"/>
      <c r="Y13" s="24"/>
      <c r="Z13" s="24"/>
      <c r="AA13" s="21"/>
    </row>
    <row r="14" spans="2:27" ht="12.75">
      <c r="B14" s="12" t="s">
        <v>6</v>
      </c>
      <c r="C14" s="2">
        <f>C5</f>
        <v>10.100000000000001</v>
      </c>
      <c r="D14" s="2"/>
      <c r="E14" s="1">
        <f>C14</f>
        <v>10.100000000000001</v>
      </c>
      <c r="F14" s="1"/>
      <c r="G14" s="16" t="str">
        <f>CONCATENATE(INT(E14),":",RIGHT(CONCATENATE("00",INT(J14)),2))</f>
        <v>10:06</v>
      </c>
      <c r="H14" s="2"/>
      <c r="I14" s="1">
        <f>C14-INT(C14)</f>
        <v>0.10000000000000142</v>
      </c>
      <c r="J14" s="5" t="str">
        <f>FIXED(60*I14,0)</f>
        <v>6</v>
      </c>
      <c r="K14" s="11">
        <f t="shared" si="6"/>
        <v>0.42083333333333334</v>
      </c>
      <c r="L14" s="16">
        <f>3600/(HOUR(K14)*60+MINUTE(K14))</f>
        <v>5.9405940594059405</v>
      </c>
      <c r="M14" s="16">
        <f t="shared" si="7"/>
        <v>10.1</v>
      </c>
      <c r="N14" s="16">
        <f t="shared" si="8"/>
        <v>0.09999999999999964</v>
      </c>
      <c r="O14" s="60">
        <f t="shared" si="9"/>
        <v>0.007013888888888889</v>
      </c>
      <c r="P14" s="16">
        <f>60/(L14*1.609344)</f>
        <v>6.2758490415970725</v>
      </c>
      <c r="Q14" s="16">
        <f t="shared" si="11"/>
        <v>6</v>
      </c>
      <c r="R14" s="17">
        <f>(P14-Q14)*60</f>
        <v>16.550942495824348</v>
      </c>
      <c r="S14" s="22">
        <f t="shared" si="13"/>
        <v>0.004456018518518519</v>
      </c>
      <c r="T14" s="22">
        <f t="shared" si="14"/>
        <v>0.007171266666666668</v>
      </c>
      <c r="U14" s="19">
        <f t="shared" si="15"/>
        <v>5.806451612903226</v>
      </c>
      <c r="V14" s="23">
        <f>TIME(0,Q14,R14+12)</f>
        <v>0.0044907407407407405</v>
      </c>
      <c r="W14" s="23">
        <f t="shared" si="17"/>
        <v>0.007227146666666667</v>
      </c>
      <c r="X14" s="20">
        <f t="shared" si="18"/>
        <v>5.769230769230769</v>
      </c>
      <c r="Y14" s="24">
        <f>TIME(0,Q14,R14+19)</f>
        <v>0.004571759259259259</v>
      </c>
      <c r="Z14" s="24">
        <f t="shared" si="20"/>
        <v>0.0073575333333333335</v>
      </c>
      <c r="AA14" s="21">
        <f t="shared" si="21"/>
        <v>5.660377358490566</v>
      </c>
    </row>
    <row r="15" spans="2:27" ht="12.75">
      <c r="B15" s="12" t="s">
        <v>7</v>
      </c>
      <c r="C15" s="2">
        <f>C5+0.25</f>
        <v>10.350000000000001</v>
      </c>
      <c r="D15" s="2"/>
      <c r="E15" s="1">
        <f>C15</f>
        <v>10.350000000000001</v>
      </c>
      <c r="F15" s="1"/>
      <c r="G15" s="16" t="str">
        <f>CONCATENATE(INT(E15),":",RIGHT(CONCATENATE("00",INT(J15)),2))</f>
        <v>10:21</v>
      </c>
      <c r="H15" s="2"/>
      <c r="I15" s="1">
        <f>C15-INT(C15)</f>
        <v>0.3500000000000014</v>
      </c>
      <c r="J15" s="5" t="str">
        <f>FIXED(60*I15,0)</f>
        <v>21</v>
      </c>
      <c r="K15" s="11">
        <f t="shared" si="6"/>
        <v>0.43124999999999997</v>
      </c>
      <c r="L15" s="16">
        <f>3600/(HOUR(K15)*60+MINUTE(K15))</f>
        <v>5.797101449275362</v>
      </c>
      <c r="M15" s="16">
        <f t="shared" si="7"/>
        <v>10.35</v>
      </c>
      <c r="N15" s="16">
        <f t="shared" si="8"/>
        <v>0.34999999999999964</v>
      </c>
      <c r="O15" s="60">
        <f t="shared" si="9"/>
        <v>0.0071874999999999994</v>
      </c>
      <c r="P15" s="16">
        <f>60/(L15*1.609344)</f>
        <v>6.431191839656406</v>
      </c>
      <c r="Q15" s="16">
        <f t="shared" si="11"/>
        <v>6</v>
      </c>
      <c r="R15" s="17">
        <f>(P15-Q15)*60</f>
        <v>25.87151037938435</v>
      </c>
      <c r="S15" s="22">
        <f t="shared" si="13"/>
        <v>0.004560185185185185</v>
      </c>
      <c r="T15" s="22">
        <f t="shared" si="14"/>
        <v>0.007338906666666667</v>
      </c>
      <c r="U15" s="19">
        <f t="shared" si="15"/>
        <v>5.678233438485805</v>
      </c>
      <c r="V15" s="23">
        <f>TIME(0,Q15,R15+12)</f>
        <v>0.004594907407407408</v>
      </c>
      <c r="W15" s="23">
        <f t="shared" si="17"/>
        <v>0.007394786666666668</v>
      </c>
      <c r="X15" s="20">
        <f t="shared" si="18"/>
        <v>5.633802816901408</v>
      </c>
      <c r="Y15" s="24">
        <f>TIME(0,Q15,R15+19)</f>
        <v>0.004675925925925926</v>
      </c>
      <c r="Z15" s="24">
        <f t="shared" si="20"/>
        <v>0.0075251733333333345</v>
      </c>
      <c r="AA15" s="21">
        <f t="shared" si="21"/>
        <v>5.538461538461538</v>
      </c>
    </row>
    <row r="16" spans="2:27" ht="12.75">
      <c r="B16" s="12" t="s">
        <v>8</v>
      </c>
      <c r="C16" s="2">
        <f>C5+0.33</f>
        <v>10.430000000000001</v>
      </c>
      <c r="D16" s="2"/>
      <c r="E16" s="1">
        <f>C16</f>
        <v>10.430000000000001</v>
      </c>
      <c r="F16" s="1"/>
      <c r="G16" s="16" t="str">
        <f>CONCATENATE(INT(E16),":",RIGHT(CONCATENATE("00",INT(J16)),2))</f>
        <v>10:26</v>
      </c>
      <c r="H16" s="2"/>
      <c r="I16" s="1">
        <f>C16-INT(C16)</f>
        <v>0.4300000000000015</v>
      </c>
      <c r="J16" s="5" t="str">
        <f>FIXED(60*I16,0)</f>
        <v>26</v>
      </c>
      <c r="K16" s="11">
        <f t="shared" si="6"/>
        <v>0.43472222222222223</v>
      </c>
      <c r="L16" s="16">
        <f>3600/(HOUR(K16)*60+MINUTE(K16))</f>
        <v>5.7507987220447285</v>
      </c>
      <c r="M16" s="16">
        <f t="shared" si="7"/>
        <v>10.433333333333334</v>
      </c>
      <c r="N16" s="16">
        <f t="shared" si="8"/>
        <v>0.43333333333333357</v>
      </c>
      <c r="O16" s="60">
        <f t="shared" si="9"/>
        <v>0.007245370370370371</v>
      </c>
      <c r="P16" s="16">
        <f t="shared" si="10"/>
        <v>6.482972772342851</v>
      </c>
      <c r="Q16" s="16">
        <f t="shared" si="11"/>
        <v>6</v>
      </c>
      <c r="R16" s="17">
        <f>(P16-Q16)*60</f>
        <v>28.97836634057107</v>
      </c>
      <c r="S16" s="22">
        <f t="shared" si="13"/>
        <v>0.004594907407407408</v>
      </c>
      <c r="T16" s="22">
        <f t="shared" si="14"/>
        <v>0.007394786666666668</v>
      </c>
      <c r="U16" s="19">
        <f t="shared" si="15"/>
        <v>5.633802816901408</v>
      </c>
      <c r="V16" s="23">
        <f>TIME(0,Q16,R16+12)</f>
        <v>0.00462962962962963</v>
      </c>
      <c r="W16" s="23">
        <f t="shared" si="17"/>
        <v>0.007450666666666668</v>
      </c>
      <c r="X16" s="20">
        <f t="shared" si="18"/>
        <v>5.590062111801243</v>
      </c>
      <c r="Y16" s="24">
        <f>TIME(0,Q16,R16+19)</f>
        <v>0.004710648148148148</v>
      </c>
      <c r="Z16" s="24">
        <f t="shared" si="20"/>
        <v>0.007581053333333333</v>
      </c>
      <c r="AA16" s="21">
        <f t="shared" si="21"/>
        <v>5.4961832061068705</v>
      </c>
    </row>
  </sheetData>
  <sheetProtection/>
  <mergeCells count="4">
    <mergeCell ref="V4:X4"/>
    <mergeCell ref="Y4:AA4"/>
    <mergeCell ref="S4:U4"/>
    <mergeCell ref="B4:F4"/>
  </mergeCells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7.140625" style="0" customWidth="1"/>
    <col min="2" max="2" width="19.00390625" style="0" customWidth="1"/>
    <col min="3" max="4" width="5.28125" style="0" customWidth="1"/>
    <col min="5" max="5" width="12.140625" style="0" customWidth="1"/>
    <col min="6" max="6" width="5.8515625" style="0" customWidth="1"/>
    <col min="7" max="7" width="6.00390625" style="0" customWidth="1"/>
    <col min="8" max="8" width="9.7109375" style="0" customWidth="1"/>
    <col min="9" max="9" width="6.8515625" style="0" customWidth="1"/>
    <col min="10" max="10" width="5.28125" style="0" customWidth="1"/>
  </cols>
  <sheetData>
    <row r="1" spans="1:10" ht="12.75">
      <c r="A1" s="69" t="s">
        <v>14</v>
      </c>
      <c r="B1" s="64" t="s">
        <v>15</v>
      </c>
      <c r="C1" s="64"/>
      <c r="D1" s="64"/>
      <c r="E1" s="64" t="s">
        <v>16</v>
      </c>
      <c r="F1" s="64"/>
      <c r="G1" s="64"/>
      <c r="H1" s="68" t="s">
        <v>17</v>
      </c>
      <c r="I1" s="68"/>
      <c r="J1" s="68"/>
    </row>
    <row r="2" spans="1:12" ht="12.75">
      <c r="A2" s="70"/>
      <c r="B2" s="46" t="s">
        <v>9</v>
      </c>
      <c r="C2" s="56" t="s">
        <v>10</v>
      </c>
      <c r="D2" s="47" t="s">
        <v>2</v>
      </c>
      <c r="E2" s="46" t="s">
        <v>9</v>
      </c>
      <c r="F2" s="56" t="s">
        <v>10</v>
      </c>
      <c r="G2" s="47" t="s">
        <v>2</v>
      </c>
      <c r="H2" s="46" t="s">
        <v>9</v>
      </c>
      <c r="I2" s="56" t="s">
        <v>10</v>
      </c>
      <c r="J2" s="47" t="s">
        <v>2</v>
      </c>
      <c r="L2" s="49"/>
    </row>
    <row r="3" spans="1:10" ht="12.75">
      <c r="A3" s="65">
        <v>1</v>
      </c>
      <c r="B3" s="32" t="s">
        <v>18</v>
      </c>
      <c r="C3" s="57"/>
      <c r="D3" s="27"/>
      <c r="E3" s="26" t="s">
        <v>21</v>
      </c>
      <c r="F3" s="87"/>
      <c r="G3" s="27"/>
      <c r="H3" s="32" t="s">
        <v>26</v>
      </c>
      <c r="I3" s="86">
        <f>Paces!W16</f>
        <v>0.007450666666666668</v>
      </c>
      <c r="J3" s="33">
        <f>Paces!X16</f>
        <v>5.590062111801243</v>
      </c>
    </row>
    <row r="4" spans="1:10" ht="12.75">
      <c r="A4" s="66"/>
      <c r="B4" s="37" t="s">
        <v>19</v>
      </c>
      <c r="C4" s="86">
        <f>Paces!O6</f>
        <v>0.006377314814814815</v>
      </c>
      <c r="D4" s="29">
        <f>Paces!L6</f>
        <v>6.5312008527135825</v>
      </c>
      <c r="E4" s="28" t="s">
        <v>24</v>
      </c>
      <c r="F4" s="86">
        <f>Paces!O14</f>
        <v>0.007013888888888889</v>
      </c>
      <c r="G4" s="48">
        <f>Paces!L14</f>
        <v>5.9405940594059405</v>
      </c>
      <c r="H4" s="34"/>
      <c r="I4" s="59"/>
      <c r="J4" s="35"/>
    </row>
    <row r="5" spans="1:10" ht="12.75">
      <c r="A5" s="67"/>
      <c r="B5" s="38" t="s">
        <v>20</v>
      </c>
      <c r="C5" s="81"/>
      <c r="D5" s="39"/>
      <c r="E5" s="30" t="s">
        <v>22</v>
      </c>
      <c r="F5" s="88"/>
      <c r="G5" s="31"/>
      <c r="H5" s="36"/>
      <c r="I5" s="58"/>
      <c r="J5" s="31"/>
    </row>
    <row r="6" spans="1:10" ht="12.75">
      <c r="A6" s="65">
        <v>2</v>
      </c>
      <c r="B6" s="41" t="s">
        <v>18</v>
      </c>
      <c r="C6" s="82"/>
      <c r="D6" s="42"/>
      <c r="E6" s="45" t="s">
        <v>23</v>
      </c>
      <c r="F6" s="89"/>
      <c r="G6" s="33">
        <f>Paces!L15</f>
        <v>5.797101449275362</v>
      </c>
      <c r="H6" s="32" t="s">
        <v>27</v>
      </c>
      <c r="I6" s="86">
        <f>Paces!W16</f>
        <v>0.007450666666666668</v>
      </c>
      <c r="J6" s="33">
        <f>Paces!X16</f>
        <v>5.590062111801243</v>
      </c>
    </row>
    <row r="7" spans="1:10" ht="12.75">
      <c r="A7" s="66"/>
      <c r="B7" s="40" t="s">
        <v>28</v>
      </c>
      <c r="C7" s="86">
        <f>Paces!O6</f>
        <v>0.006377314814814815</v>
      </c>
      <c r="D7" s="43">
        <f>Paces!L6</f>
        <v>6.5312008527135825</v>
      </c>
      <c r="E7" s="34"/>
      <c r="F7" s="59"/>
      <c r="G7" s="35"/>
      <c r="H7" s="34"/>
      <c r="I7" s="59"/>
      <c r="J7" s="35"/>
    </row>
    <row r="8" spans="1:10" ht="12.75">
      <c r="A8" s="66"/>
      <c r="B8" s="40" t="s">
        <v>29</v>
      </c>
      <c r="C8" s="86">
        <f>Paces!O7</f>
        <v>0.006493055555555555</v>
      </c>
      <c r="D8" s="43">
        <f>Paces!L7</f>
        <v>6.4218266757542635</v>
      </c>
      <c r="E8" s="34"/>
      <c r="F8" s="59"/>
      <c r="G8" s="35"/>
      <c r="H8" s="34"/>
      <c r="I8" s="59"/>
      <c r="J8" s="35"/>
    </row>
    <row r="9" spans="1:10" ht="12.75">
      <c r="A9" s="66"/>
      <c r="B9" s="40" t="s">
        <v>34</v>
      </c>
      <c r="C9" s="86">
        <f>Paces!O8</f>
        <v>0.006539351851851852</v>
      </c>
      <c r="D9" s="43">
        <f>Paces!L8</f>
        <v>6.368501899087266</v>
      </c>
      <c r="E9" s="34"/>
      <c r="F9" s="59"/>
      <c r="G9" s="35"/>
      <c r="H9" s="34"/>
      <c r="I9" s="59"/>
      <c r="J9" s="35"/>
    </row>
    <row r="10" spans="1:10" ht="12.75">
      <c r="A10" s="66"/>
      <c r="B10" s="40" t="s">
        <v>33</v>
      </c>
      <c r="C10" s="86">
        <f>Paces!O10</f>
        <v>0.006597222222222222</v>
      </c>
      <c r="D10" s="43">
        <f>Paces!L10</f>
        <v>6.316055412859488</v>
      </c>
      <c r="E10" s="34"/>
      <c r="F10" s="59"/>
      <c r="G10" s="35"/>
      <c r="H10" s="34"/>
      <c r="I10" s="59"/>
      <c r="J10" s="35"/>
    </row>
    <row r="11" spans="1:10" ht="12.75">
      <c r="A11" s="66"/>
      <c r="B11" s="40" t="s">
        <v>30</v>
      </c>
      <c r="C11" s="86">
        <f>Paces!O8</f>
        <v>0.006539351851851852</v>
      </c>
      <c r="D11" s="43">
        <f>Paces!L8</f>
        <v>6.368501899087266</v>
      </c>
      <c r="E11" s="34"/>
      <c r="F11" s="59"/>
      <c r="G11" s="35"/>
      <c r="H11" s="34"/>
      <c r="I11" s="59"/>
      <c r="J11" s="35"/>
    </row>
    <row r="12" spans="1:10" ht="12.75">
      <c r="A12" s="66"/>
      <c r="B12" s="40" t="s">
        <v>31</v>
      </c>
      <c r="C12" s="86">
        <f>Paces!O7</f>
        <v>0.006493055555555555</v>
      </c>
      <c r="D12" s="43">
        <f>Paces!L7</f>
        <v>6.4218266757542635</v>
      </c>
      <c r="E12" s="34"/>
      <c r="F12" s="59"/>
      <c r="G12" s="35"/>
      <c r="H12" s="34"/>
      <c r="I12" s="59"/>
      <c r="J12" s="35"/>
    </row>
    <row r="13" spans="1:10" ht="12.75">
      <c r="A13" s="66"/>
      <c r="B13" s="40" t="s">
        <v>32</v>
      </c>
      <c r="C13" s="86">
        <f>Paces!O6</f>
        <v>0.006377314814814815</v>
      </c>
      <c r="D13" s="43">
        <f>Paces!L6</f>
        <v>6.5312008527135825</v>
      </c>
      <c r="E13" s="34"/>
      <c r="F13" s="59"/>
      <c r="G13" s="35"/>
      <c r="H13" s="34"/>
      <c r="I13" s="59"/>
      <c r="J13" s="35"/>
    </row>
    <row r="14" spans="1:10" ht="12.75">
      <c r="A14" s="67"/>
      <c r="B14" s="44" t="s">
        <v>20</v>
      </c>
      <c r="C14" s="84"/>
      <c r="D14" s="31"/>
      <c r="E14" s="36"/>
      <c r="F14" s="58"/>
      <c r="G14" s="31"/>
      <c r="H14" s="36"/>
      <c r="I14" s="58"/>
      <c r="J14" s="31"/>
    </row>
    <row r="15" spans="1:10" ht="12.75">
      <c r="A15" s="65">
        <v>3</v>
      </c>
      <c r="B15" s="41" t="s">
        <v>18</v>
      </c>
      <c r="C15" s="82"/>
      <c r="D15" s="42"/>
      <c r="E15" s="32" t="s">
        <v>21</v>
      </c>
      <c r="F15" s="57"/>
      <c r="G15" s="42"/>
      <c r="H15" s="32" t="s">
        <v>83</v>
      </c>
      <c r="I15" s="57"/>
      <c r="J15" s="42"/>
    </row>
    <row r="16" spans="1:10" ht="12.75">
      <c r="A16" s="66"/>
      <c r="B16" s="40" t="s">
        <v>35</v>
      </c>
      <c r="C16" s="86">
        <f>Paces!O8</f>
        <v>0.006539351851851852</v>
      </c>
      <c r="D16" s="43">
        <f>Paces!L8</f>
        <v>6.368501899087266</v>
      </c>
      <c r="E16" s="37" t="s">
        <v>24</v>
      </c>
      <c r="F16" s="86">
        <f>Paces!O14</f>
        <v>0.007013888888888889</v>
      </c>
      <c r="G16" s="43">
        <f>Paces!L14</f>
        <v>5.9405940594059405</v>
      </c>
      <c r="H16" s="37" t="s">
        <v>82</v>
      </c>
      <c r="I16" s="59"/>
      <c r="J16" s="35"/>
    </row>
    <row r="17" spans="1:10" ht="12.75">
      <c r="A17" s="67"/>
      <c r="B17" s="44" t="s">
        <v>20</v>
      </c>
      <c r="C17" s="84"/>
      <c r="D17" s="31"/>
      <c r="E17" s="38" t="s">
        <v>25</v>
      </c>
      <c r="F17" s="81"/>
      <c r="G17" s="31"/>
      <c r="H17" s="36"/>
      <c r="I17" s="58"/>
      <c r="J17" s="31"/>
    </row>
    <row r="18" spans="1:10" ht="12.75">
      <c r="A18" s="65">
        <v>4</v>
      </c>
      <c r="B18" s="41" t="s">
        <v>18</v>
      </c>
      <c r="C18" s="82"/>
      <c r="D18" s="42"/>
      <c r="E18" s="41" t="s">
        <v>23</v>
      </c>
      <c r="F18" s="82"/>
      <c r="G18" s="33">
        <f>Paces!L15</f>
        <v>5.797101449275362</v>
      </c>
      <c r="H18" s="32" t="s">
        <v>27</v>
      </c>
      <c r="I18" s="57"/>
      <c r="J18" s="33">
        <f>Paces!L16</f>
        <v>5.7507987220447285</v>
      </c>
    </row>
    <row r="19" spans="1:10" ht="12.75">
      <c r="A19" s="66"/>
      <c r="B19" s="37" t="s">
        <v>37</v>
      </c>
      <c r="C19" s="86">
        <f>Paces!O10</f>
        <v>0.006597222222222222</v>
      </c>
      <c r="D19" s="43">
        <f>Paces!L10</f>
        <v>6.316055412859488</v>
      </c>
      <c r="E19" s="34"/>
      <c r="F19" s="59"/>
      <c r="G19" s="35"/>
      <c r="H19" s="34"/>
      <c r="I19" s="59"/>
      <c r="J19" s="35"/>
    </row>
    <row r="20" spans="1:10" ht="12.75">
      <c r="A20" s="66"/>
      <c r="B20" s="40" t="s">
        <v>38</v>
      </c>
      <c r="C20" s="86">
        <f>Paces!O9</f>
        <v>0.006574074074074073</v>
      </c>
      <c r="D20" s="43">
        <f>Paces!L9</f>
        <v>6.336930005819837</v>
      </c>
      <c r="E20" s="34"/>
      <c r="F20" s="59"/>
      <c r="G20" s="35"/>
      <c r="H20" s="34"/>
      <c r="I20" s="59"/>
      <c r="J20" s="35"/>
    </row>
    <row r="21" spans="1:10" ht="12.75">
      <c r="A21" s="66"/>
      <c r="B21" s="40" t="s">
        <v>36</v>
      </c>
      <c r="C21" s="86">
        <f>Paces!O8</f>
        <v>0.006539351851851852</v>
      </c>
      <c r="D21" s="43">
        <f>Paces!L8</f>
        <v>6.368501899087266</v>
      </c>
      <c r="E21" s="34"/>
      <c r="F21" s="59"/>
      <c r="G21" s="35"/>
      <c r="H21" s="34"/>
      <c r="I21" s="59"/>
      <c r="J21" s="35"/>
    </row>
    <row r="22" spans="1:10" ht="12.75">
      <c r="A22" s="66"/>
      <c r="B22" s="40" t="s">
        <v>39</v>
      </c>
      <c r="C22" s="86">
        <f>Paces!O7</f>
        <v>0.006493055555555555</v>
      </c>
      <c r="D22" s="43">
        <f>Paces!L7</f>
        <v>6.4218266757542635</v>
      </c>
      <c r="E22" s="34"/>
      <c r="F22" s="59"/>
      <c r="G22" s="35"/>
      <c r="H22" s="34"/>
      <c r="I22" s="59"/>
      <c r="J22" s="35"/>
    </row>
    <row r="23" spans="1:10" ht="12.75">
      <c r="A23" s="66"/>
      <c r="B23" s="40" t="s">
        <v>40</v>
      </c>
      <c r="C23" s="86">
        <f>Paces!O6</f>
        <v>0.006377314814814815</v>
      </c>
      <c r="D23" s="43">
        <f>Paces!L6</f>
        <v>6.5312008527135825</v>
      </c>
      <c r="E23" s="34"/>
      <c r="F23" s="59"/>
      <c r="G23" s="35"/>
      <c r="H23" s="34"/>
      <c r="I23" s="59"/>
      <c r="J23" s="35"/>
    </row>
    <row r="24" spans="1:10" ht="12.75">
      <c r="A24" s="66"/>
      <c r="B24" s="40" t="s">
        <v>41</v>
      </c>
      <c r="C24" s="86">
        <f>Paces!O6</f>
        <v>0.006377314814814815</v>
      </c>
      <c r="D24" s="43">
        <f>Paces!L6</f>
        <v>6.5312008527135825</v>
      </c>
      <c r="E24" s="34"/>
      <c r="F24" s="59"/>
      <c r="G24" s="35"/>
      <c r="H24" s="34"/>
      <c r="I24" s="59"/>
      <c r="J24" s="35"/>
    </row>
    <row r="25" spans="1:10" ht="12.75">
      <c r="A25" s="67"/>
      <c r="B25" s="44" t="s">
        <v>20</v>
      </c>
      <c r="C25" s="84"/>
      <c r="D25" s="31"/>
      <c r="E25" s="36"/>
      <c r="F25" s="58"/>
      <c r="G25" s="31"/>
      <c r="H25" s="36"/>
      <c r="I25" s="58"/>
      <c r="J25" s="31"/>
    </row>
    <row r="26" spans="1:10" ht="12.75">
      <c r="A26" s="65">
        <v>5</v>
      </c>
      <c r="B26" s="41" t="s">
        <v>18</v>
      </c>
      <c r="C26" s="82"/>
      <c r="D26" s="42"/>
      <c r="E26" s="32" t="s">
        <v>25</v>
      </c>
      <c r="F26" s="57"/>
      <c r="G26" s="42"/>
      <c r="H26" s="32" t="s">
        <v>27</v>
      </c>
      <c r="I26" s="57"/>
      <c r="J26" s="33">
        <f>Paces!X16</f>
        <v>5.590062111801243</v>
      </c>
    </row>
    <row r="27" spans="1:10" ht="12.75">
      <c r="A27" s="66"/>
      <c r="B27" s="40" t="s">
        <v>42</v>
      </c>
      <c r="C27" s="86">
        <f>Paces!O9</f>
        <v>0.006574074074074073</v>
      </c>
      <c r="D27" s="43">
        <f>Paces!L9</f>
        <v>6.336930005819837</v>
      </c>
      <c r="E27" s="37" t="s">
        <v>24</v>
      </c>
      <c r="F27" s="86">
        <f>Paces!O14</f>
        <v>0.007013888888888889</v>
      </c>
      <c r="G27" s="43">
        <f>Paces!L14</f>
        <v>5.9405940594059405</v>
      </c>
      <c r="H27" s="34"/>
      <c r="I27" s="59"/>
      <c r="J27" s="35"/>
    </row>
    <row r="28" spans="1:10" ht="12.75">
      <c r="A28" s="67"/>
      <c r="B28" s="44" t="s">
        <v>20</v>
      </c>
      <c r="C28" s="84"/>
      <c r="D28" s="31"/>
      <c r="E28" s="38" t="s">
        <v>25</v>
      </c>
      <c r="F28" s="81"/>
      <c r="G28" s="31"/>
      <c r="H28" s="36"/>
      <c r="I28" s="58"/>
      <c r="J28" s="31"/>
    </row>
    <row r="29" spans="1:10" ht="12.75">
      <c r="A29" s="65">
        <v>6</v>
      </c>
      <c r="B29" s="41" t="s">
        <v>18</v>
      </c>
      <c r="C29" s="82"/>
      <c r="D29" s="42"/>
      <c r="E29" s="32" t="s">
        <v>45</v>
      </c>
      <c r="F29" s="86">
        <f>Paces!O16</f>
        <v>0.007245370370370371</v>
      </c>
      <c r="G29" s="33">
        <f>Paces!L16</f>
        <v>5.7507987220447285</v>
      </c>
      <c r="H29" s="32" t="s">
        <v>46</v>
      </c>
      <c r="I29" s="57"/>
      <c r="J29" s="33">
        <f>Paces!AA16</f>
        <v>5.4961832061068705</v>
      </c>
    </row>
    <row r="30" spans="1:10" ht="12.75">
      <c r="A30" s="66"/>
      <c r="B30" s="40" t="s">
        <v>43</v>
      </c>
      <c r="C30" s="86">
        <f>Paces!O10</f>
        <v>0.006597222222222222</v>
      </c>
      <c r="D30" s="43">
        <f>Paces!L10</f>
        <v>6.316055412859488</v>
      </c>
      <c r="E30" s="34"/>
      <c r="F30" s="59"/>
      <c r="G30" s="35"/>
      <c r="H30" s="34"/>
      <c r="I30" s="59"/>
      <c r="J30" s="35"/>
    </row>
    <row r="31" spans="1:10" ht="12.75">
      <c r="A31" s="66"/>
      <c r="B31" s="40" t="s">
        <v>44</v>
      </c>
      <c r="C31" s="86">
        <f>Paces!O8</f>
        <v>0.006539351851851852</v>
      </c>
      <c r="D31" s="43">
        <f>Paces!L8</f>
        <v>6.368501899087266</v>
      </c>
      <c r="E31" s="34"/>
      <c r="F31" s="59"/>
      <c r="G31" s="35"/>
      <c r="H31" s="34"/>
      <c r="I31" s="59"/>
      <c r="J31" s="35"/>
    </row>
    <row r="32" spans="1:10" ht="12.75">
      <c r="A32" s="67"/>
      <c r="B32" s="44" t="s">
        <v>20</v>
      </c>
      <c r="C32" s="84"/>
      <c r="D32" s="31"/>
      <c r="E32" s="36"/>
      <c r="F32" s="58"/>
      <c r="G32" s="31"/>
      <c r="H32" s="36"/>
      <c r="I32" s="58"/>
      <c r="J32" s="31"/>
    </row>
    <row r="33" spans="1:10" ht="12.75">
      <c r="A33" s="65">
        <v>7</v>
      </c>
      <c r="B33" s="41" t="s">
        <v>18</v>
      </c>
      <c r="C33" s="82"/>
      <c r="D33" s="42"/>
      <c r="E33" s="32" t="s">
        <v>22</v>
      </c>
      <c r="F33" s="57"/>
      <c r="G33" s="42"/>
      <c r="H33" s="32" t="s">
        <v>48</v>
      </c>
      <c r="I33" s="57"/>
      <c r="J33" s="33">
        <f>Paces!X16</f>
        <v>5.590062111801243</v>
      </c>
    </row>
    <row r="34" spans="1:10" ht="12.75">
      <c r="A34" s="66"/>
      <c r="B34" s="40" t="s">
        <v>43</v>
      </c>
      <c r="C34" s="86">
        <f>Paces!O10</f>
        <v>0.006597222222222222</v>
      </c>
      <c r="D34" s="43">
        <f>Paces!L10</f>
        <v>6.316055412859488</v>
      </c>
      <c r="E34" s="37" t="s">
        <v>47</v>
      </c>
      <c r="F34" s="86">
        <f>Paces!O15</f>
        <v>0.0071874999999999994</v>
      </c>
      <c r="G34" s="43">
        <f>Paces!L15</f>
        <v>5.797101449275362</v>
      </c>
      <c r="H34" s="34"/>
      <c r="I34" s="59"/>
      <c r="J34" s="35"/>
    </row>
    <row r="35" spans="1:10" ht="12.75">
      <c r="A35" s="66"/>
      <c r="B35" s="40" t="s">
        <v>44</v>
      </c>
      <c r="C35" s="86">
        <f>Paces!O8</f>
        <v>0.006539351851851852</v>
      </c>
      <c r="D35" s="43">
        <f>Paces!L8</f>
        <v>6.368501899087266</v>
      </c>
      <c r="E35" s="37" t="s">
        <v>22</v>
      </c>
      <c r="F35" s="80"/>
      <c r="G35" s="35"/>
      <c r="H35" s="34"/>
      <c r="I35" s="59"/>
      <c r="J35" s="35"/>
    </row>
    <row r="36" spans="1:10" ht="12.75">
      <c r="A36" s="66"/>
      <c r="B36" s="40" t="s">
        <v>20</v>
      </c>
      <c r="C36" s="83"/>
      <c r="D36" s="35"/>
      <c r="E36" s="37" t="s">
        <v>47</v>
      </c>
      <c r="F36" s="86">
        <f>Paces!O15</f>
        <v>0.0071874999999999994</v>
      </c>
      <c r="G36" s="43">
        <f>Paces!L15</f>
        <v>5.797101449275362</v>
      </c>
      <c r="H36" s="34"/>
      <c r="I36" s="59"/>
      <c r="J36" s="35"/>
    </row>
    <row r="37" spans="1:10" ht="12.75">
      <c r="A37" s="67"/>
      <c r="B37" s="36"/>
      <c r="C37" s="58"/>
      <c r="D37" s="31"/>
      <c r="E37" s="38" t="s">
        <v>22</v>
      </c>
      <c r="F37" s="81"/>
      <c r="G37" s="31"/>
      <c r="H37" s="36"/>
      <c r="I37" s="58"/>
      <c r="J37" s="31"/>
    </row>
    <row r="38" spans="1:10" ht="12.75">
      <c r="A38" s="65">
        <v>8</v>
      </c>
      <c r="B38" s="51" t="s">
        <v>18</v>
      </c>
      <c r="C38" s="85"/>
      <c r="D38" s="42"/>
      <c r="E38" s="41" t="s">
        <v>23</v>
      </c>
      <c r="F38" s="86">
        <f>Paces!O15</f>
        <v>0.0071874999999999994</v>
      </c>
      <c r="G38" s="33">
        <f>Paces!L15</f>
        <v>5.797101449275362</v>
      </c>
      <c r="H38" s="32" t="s">
        <v>50</v>
      </c>
      <c r="I38" s="57"/>
      <c r="J38" s="33">
        <f>Paces!U16</f>
        <v>5.633802816901408</v>
      </c>
    </row>
    <row r="39" spans="1:10" ht="12.75">
      <c r="A39" s="66"/>
      <c r="B39" s="40" t="s">
        <v>49</v>
      </c>
      <c r="C39" s="86">
        <f>Paces!O8</f>
        <v>0.006539351851851852</v>
      </c>
      <c r="D39" s="43">
        <f>Paces!L8</f>
        <v>6.368501899087266</v>
      </c>
      <c r="E39" s="34"/>
      <c r="F39" s="59"/>
      <c r="G39" s="35"/>
      <c r="H39" s="34"/>
      <c r="I39" s="59"/>
      <c r="J39" s="35"/>
    </row>
    <row r="40" spans="1:10" ht="12.75">
      <c r="A40" s="67"/>
      <c r="B40" s="44" t="s">
        <v>20</v>
      </c>
      <c r="C40" s="86"/>
      <c r="D40" s="31"/>
      <c r="E40" s="36"/>
      <c r="F40" s="58"/>
      <c r="G40" s="31"/>
      <c r="H40" s="36"/>
      <c r="I40" s="58"/>
      <c r="J40" s="31"/>
    </row>
    <row r="41" spans="1:10" ht="12.75">
      <c r="A41" s="65">
        <v>9</v>
      </c>
      <c r="B41" s="41" t="s">
        <v>18</v>
      </c>
      <c r="C41" s="82"/>
      <c r="D41" s="42"/>
      <c r="E41" s="32" t="s">
        <v>22</v>
      </c>
      <c r="F41" s="57"/>
      <c r="G41" s="42"/>
      <c r="H41" s="32" t="s">
        <v>53</v>
      </c>
      <c r="I41" s="57"/>
      <c r="J41" s="33">
        <f>Paces!U16</f>
        <v>5.633802816901408</v>
      </c>
    </row>
    <row r="42" spans="1:10" ht="12.75">
      <c r="A42" s="66"/>
      <c r="B42" s="40" t="s">
        <v>51</v>
      </c>
      <c r="C42" s="83"/>
      <c r="D42" s="35"/>
      <c r="E42" s="37" t="s">
        <v>47</v>
      </c>
      <c r="F42" s="86">
        <f>Paces!O15</f>
        <v>0.0071874999999999994</v>
      </c>
      <c r="G42" s="43">
        <f>Paces!L15</f>
        <v>5.797101449275362</v>
      </c>
      <c r="H42" s="34"/>
      <c r="I42" s="59"/>
      <c r="J42" s="35"/>
    </row>
    <row r="43" spans="1:10" ht="12.75">
      <c r="A43" s="66"/>
      <c r="B43" s="40" t="s">
        <v>52</v>
      </c>
      <c r="C43" s="83"/>
      <c r="D43" s="35"/>
      <c r="E43" s="37" t="s">
        <v>22</v>
      </c>
      <c r="F43" s="80"/>
      <c r="G43" s="35"/>
      <c r="H43" s="34"/>
      <c r="I43" s="59"/>
      <c r="J43" s="35"/>
    </row>
    <row r="44" spans="1:10" ht="12.75">
      <c r="A44" s="66"/>
      <c r="B44" s="40" t="s">
        <v>20</v>
      </c>
      <c r="C44" s="83"/>
      <c r="D44" s="35"/>
      <c r="E44" s="37" t="s">
        <v>47</v>
      </c>
      <c r="F44" s="86">
        <f>Paces!O15</f>
        <v>0.0071874999999999994</v>
      </c>
      <c r="G44" s="43">
        <f>Paces!L15</f>
        <v>5.797101449275362</v>
      </c>
      <c r="H44" s="34"/>
      <c r="I44" s="59"/>
      <c r="J44" s="35"/>
    </row>
    <row r="45" spans="1:10" ht="12.75">
      <c r="A45" s="67"/>
      <c r="B45" s="36"/>
      <c r="C45" s="58"/>
      <c r="D45" s="31"/>
      <c r="E45" s="38" t="s">
        <v>22</v>
      </c>
      <c r="F45" s="81"/>
      <c r="G45" s="31"/>
      <c r="H45" s="36"/>
      <c r="I45" s="58"/>
      <c r="J45" s="31"/>
    </row>
    <row r="46" spans="1:10" ht="12.75">
      <c r="A46" s="65">
        <v>10</v>
      </c>
      <c r="B46" s="51" t="s">
        <v>18</v>
      </c>
      <c r="C46" s="85"/>
      <c r="D46" s="42"/>
      <c r="E46" s="41" t="s">
        <v>57</v>
      </c>
      <c r="F46" s="86">
        <f>Paces!O15</f>
        <v>0.0071874999999999994</v>
      </c>
      <c r="G46" s="33">
        <f>Paces!L15</f>
        <v>5.797101449275362</v>
      </c>
      <c r="H46" s="32" t="s">
        <v>58</v>
      </c>
      <c r="I46" s="57"/>
      <c r="J46" s="52">
        <f>Paces!AA16</f>
        <v>5.4961832061068705</v>
      </c>
    </row>
    <row r="47" spans="1:10" ht="12.75">
      <c r="A47" s="66"/>
      <c r="B47" s="40" t="s">
        <v>54</v>
      </c>
      <c r="C47" s="86">
        <f>Paces!O11</f>
        <v>0.006643518518518518</v>
      </c>
      <c r="D47" s="43">
        <f>Paces!L11</f>
        <v>6.268122709784664</v>
      </c>
      <c r="E47" s="34"/>
      <c r="F47" s="59"/>
      <c r="G47" s="35"/>
      <c r="H47" s="34"/>
      <c r="I47" s="59"/>
      <c r="J47" s="35"/>
    </row>
    <row r="48" spans="1:10" ht="12.75">
      <c r="A48" s="66"/>
      <c r="B48" s="40" t="s">
        <v>55</v>
      </c>
      <c r="C48" s="86">
        <f>Paces!O12</f>
        <v>0.006701388888888889</v>
      </c>
      <c r="D48" s="43">
        <f>Paces!L12</f>
        <v>6.2137119223733395</v>
      </c>
      <c r="E48" s="34"/>
      <c r="F48" s="59"/>
      <c r="G48" s="35"/>
      <c r="H48" s="34"/>
      <c r="I48" s="59"/>
      <c r="J48" s="35"/>
    </row>
    <row r="49" spans="1:10" ht="12.75">
      <c r="A49" s="66"/>
      <c r="B49" s="40" t="s">
        <v>56</v>
      </c>
      <c r="C49" s="86">
        <f>Paces!O8</f>
        <v>0.006539351851851852</v>
      </c>
      <c r="D49" s="43">
        <f>Paces!L8</f>
        <v>6.368501899087266</v>
      </c>
      <c r="E49" s="34"/>
      <c r="F49" s="59"/>
      <c r="G49" s="35"/>
      <c r="H49" s="34"/>
      <c r="I49" s="59"/>
      <c r="J49" s="35"/>
    </row>
    <row r="50" spans="1:10" ht="12.75">
      <c r="A50" s="67"/>
      <c r="B50" s="44" t="s">
        <v>20</v>
      </c>
      <c r="C50" s="84"/>
      <c r="D50" s="31"/>
      <c r="E50" s="36"/>
      <c r="F50" s="58"/>
      <c r="G50" s="31"/>
      <c r="H50" s="36"/>
      <c r="I50" s="58"/>
      <c r="J50" s="31"/>
    </row>
    <row r="51" spans="1:10" ht="12.75">
      <c r="A51" s="65">
        <v>11</v>
      </c>
      <c r="B51" s="41" t="s">
        <v>18</v>
      </c>
      <c r="C51" s="82"/>
      <c r="D51" s="42"/>
      <c r="E51" s="32" t="s">
        <v>45</v>
      </c>
      <c r="F51" s="86">
        <f>Paces!O15</f>
        <v>0.0071874999999999994</v>
      </c>
      <c r="G51" s="33">
        <f>Paces!L15</f>
        <v>5.797101449275362</v>
      </c>
      <c r="H51" s="32" t="s">
        <v>48</v>
      </c>
      <c r="I51" s="57"/>
      <c r="J51" s="33">
        <f>Paces!X16</f>
        <v>5.590062111801243</v>
      </c>
    </row>
    <row r="52" spans="1:10" ht="12.75">
      <c r="A52" s="66"/>
      <c r="B52" s="40" t="s">
        <v>59</v>
      </c>
      <c r="C52" s="86">
        <f>Paces!O10</f>
        <v>0.006597222222222222</v>
      </c>
      <c r="D52" s="43">
        <f>Paces!L10</f>
        <v>6.316055412859488</v>
      </c>
      <c r="E52" s="34"/>
      <c r="F52" s="59"/>
      <c r="G52" s="35"/>
      <c r="H52" s="34"/>
      <c r="I52" s="59"/>
      <c r="J52" s="35"/>
    </row>
    <row r="53" spans="1:10" ht="12.75">
      <c r="A53" s="66"/>
      <c r="B53" s="40" t="s">
        <v>60</v>
      </c>
      <c r="C53" s="86"/>
      <c r="D53" s="35"/>
      <c r="E53" s="34"/>
      <c r="F53" s="59"/>
      <c r="G53" s="35"/>
      <c r="H53" s="34"/>
      <c r="I53" s="59"/>
      <c r="J53" s="35"/>
    </row>
    <row r="54" spans="1:10" ht="12.75">
      <c r="A54" s="67"/>
      <c r="B54" s="44" t="s">
        <v>20</v>
      </c>
      <c r="C54" s="86"/>
      <c r="D54" s="31"/>
      <c r="E54" s="36"/>
      <c r="F54" s="58"/>
      <c r="G54" s="31"/>
      <c r="H54" s="36"/>
      <c r="I54" s="58"/>
      <c r="J54" s="31"/>
    </row>
    <row r="55" spans="1:10" ht="12.75">
      <c r="A55" s="65">
        <v>12</v>
      </c>
      <c r="B55" s="41" t="s">
        <v>18</v>
      </c>
      <c r="C55" s="82"/>
      <c r="D55" s="42"/>
      <c r="E55" s="32" t="s">
        <v>57</v>
      </c>
      <c r="F55" s="86">
        <f>Paces!O15</f>
        <v>0.0071874999999999994</v>
      </c>
      <c r="G55" s="33">
        <f>Paces!L15</f>
        <v>5.797101449275362</v>
      </c>
      <c r="H55" s="32" t="s">
        <v>64</v>
      </c>
      <c r="I55" s="57"/>
      <c r="J55" s="33">
        <f>Paces!AA16</f>
        <v>5.4961832061068705</v>
      </c>
    </row>
    <row r="56" spans="1:10" ht="12.75">
      <c r="A56" s="66"/>
      <c r="B56" s="40" t="s">
        <v>61</v>
      </c>
      <c r="C56" s="86">
        <f>Paces!O9</f>
        <v>0.006574074074074073</v>
      </c>
      <c r="D56" s="43">
        <f>Paces!L9</f>
        <v>6.336930005819837</v>
      </c>
      <c r="E56" s="34"/>
      <c r="F56" s="59"/>
      <c r="G56" s="35"/>
      <c r="H56" s="34"/>
      <c r="I56" s="59"/>
      <c r="J56" s="35"/>
    </row>
    <row r="57" spans="1:10" ht="12.75">
      <c r="A57" s="66"/>
      <c r="B57" s="40" t="s">
        <v>62</v>
      </c>
      <c r="C57" s="86">
        <f>Paces!O12</f>
        <v>0.006701388888888889</v>
      </c>
      <c r="D57" s="43">
        <f>Paces!L12</f>
        <v>6.2137119223733395</v>
      </c>
      <c r="E57" s="34"/>
      <c r="F57" s="59"/>
      <c r="G57" s="35"/>
      <c r="H57" s="34"/>
      <c r="I57" s="59"/>
      <c r="J57" s="35"/>
    </row>
    <row r="58" spans="1:10" ht="12.75">
      <c r="A58" s="67"/>
      <c r="B58" s="44" t="s">
        <v>63</v>
      </c>
      <c r="C58" s="86">
        <f>Paces!O9</f>
        <v>0.006574074074074073</v>
      </c>
      <c r="D58" s="53">
        <f>Paces!L9</f>
        <v>6.336930005819837</v>
      </c>
      <c r="E58" s="36"/>
      <c r="F58" s="58"/>
      <c r="G58" s="31"/>
      <c r="H58" s="36"/>
      <c r="I58" s="58"/>
      <c r="J58" s="31"/>
    </row>
    <row r="59" spans="1:10" ht="12.75">
      <c r="A59" s="65">
        <v>13</v>
      </c>
      <c r="B59" s="41" t="s">
        <v>18</v>
      </c>
      <c r="C59" s="82"/>
      <c r="D59" s="42"/>
      <c r="E59" s="32" t="s">
        <v>81</v>
      </c>
      <c r="F59" s="57"/>
      <c r="G59" s="42"/>
      <c r="H59" s="32" t="s">
        <v>48</v>
      </c>
      <c r="I59" s="57"/>
      <c r="J59" s="33">
        <f>Paces!X16</f>
        <v>5.590062111801243</v>
      </c>
    </row>
    <row r="60" spans="1:10" ht="12.75">
      <c r="A60" s="66"/>
      <c r="B60" s="40" t="s">
        <v>65</v>
      </c>
      <c r="C60" s="86">
        <f>Paces!O11</f>
        <v>0.006643518518518518</v>
      </c>
      <c r="D60" s="43">
        <f>Paces!L11</f>
        <v>6.268122709784664</v>
      </c>
      <c r="E60" s="34" t="s">
        <v>82</v>
      </c>
      <c r="F60" s="59"/>
      <c r="G60" s="35"/>
      <c r="H60" s="34"/>
      <c r="I60" s="59"/>
      <c r="J60" s="35"/>
    </row>
    <row r="61" spans="1:10" ht="12.75">
      <c r="A61" s="67"/>
      <c r="B61" s="44" t="s">
        <v>20</v>
      </c>
      <c r="C61" s="84"/>
      <c r="D61" s="31"/>
      <c r="E61" s="36"/>
      <c r="F61" s="58"/>
      <c r="G61" s="31"/>
      <c r="H61" s="36"/>
      <c r="I61" s="58"/>
      <c r="J61" s="31"/>
    </row>
    <row r="62" spans="1:10" ht="12.75">
      <c r="A62" s="65">
        <v>14</v>
      </c>
      <c r="B62" s="41" t="s">
        <v>18</v>
      </c>
      <c r="C62" s="82"/>
      <c r="D62" s="42"/>
      <c r="E62" s="32" t="s">
        <v>57</v>
      </c>
      <c r="F62" s="86">
        <f>Paces!O15</f>
        <v>0.0071874999999999994</v>
      </c>
      <c r="G62" s="33">
        <f>Paces!L15</f>
        <v>5.797101449275362</v>
      </c>
      <c r="H62" s="32" t="s">
        <v>67</v>
      </c>
      <c r="I62" s="57"/>
      <c r="J62" s="33">
        <f>Paces!AA16</f>
        <v>5.4961832061068705</v>
      </c>
    </row>
    <row r="63" spans="1:10" ht="12.75">
      <c r="A63" s="66"/>
      <c r="B63" s="40" t="s">
        <v>66</v>
      </c>
      <c r="C63" s="86">
        <f>Paces!O6</f>
        <v>0.006377314814814815</v>
      </c>
      <c r="D63" s="43">
        <f>Paces!L6</f>
        <v>6.5312008527135825</v>
      </c>
      <c r="E63" s="34"/>
      <c r="F63" s="59"/>
      <c r="G63" s="35"/>
      <c r="H63" s="34"/>
      <c r="I63" s="59"/>
      <c r="J63" s="35"/>
    </row>
    <row r="64" spans="1:10" ht="12.75">
      <c r="A64" s="67"/>
      <c r="B64" s="44" t="s">
        <v>20</v>
      </c>
      <c r="C64" s="84"/>
      <c r="D64" s="31"/>
      <c r="E64" s="36"/>
      <c r="F64" s="58"/>
      <c r="G64" s="31"/>
      <c r="H64" s="36"/>
      <c r="I64" s="58"/>
      <c r="J64" s="31"/>
    </row>
    <row r="65" spans="1:10" ht="12.75">
      <c r="A65" s="65">
        <v>15</v>
      </c>
      <c r="B65" s="41" t="s">
        <v>18</v>
      </c>
      <c r="C65" s="82"/>
      <c r="D65" s="42"/>
      <c r="E65" s="32" t="s">
        <v>22</v>
      </c>
      <c r="F65" s="57"/>
      <c r="G65" s="42"/>
      <c r="H65" s="32" t="s">
        <v>48</v>
      </c>
      <c r="I65" s="57"/>
      <c r="J65" s="33">
        <f>Paces!X16</f>
        <v>5.590062111801243</v>
      </c>
    </row>
    <row r="66" spans="1:10" ht="12.75">
      <c r="A66" s="66"/>
      <c r="B66" s="40" t="s">
        <v>68</v>
      </c>
      <c r="C66" s="86">
        <f>Paces!O12</f>
        <v>0.006701388888888889</v>
      </c>
      <c r="D66" s="43">
        <f>Paces!L12</f>
        <v>6.2137119223733395</v>
      </c>
      <c r="E66" s="37" t="s">
        <v>47</v>
      </c>
      <c r="F66" s="86">
        <f>Paces!O15</f>
        <v>0.0071874999999999994</v>
      </c>
      <c r="G66" s="43">
        <f>Paces!L15</f>
        <v>5.797101449275362</v>
      </c>
      <c r="H66" s="34"/>
      <c r="I66" s="59"/>
      <c r="J66" s="35"/>
    </row>
    <row r="67" spans="1:10" ht="12.75">
      <c r="A67" s="66"/>
      <c r="B67" s="40" t="s">
        <v>20</v>
      </c>
      <c r="C67" s="83"/>
      <c r="D67" s="35"/>
      <c r="E67" s="40" t="s">
        <v>22</v>
      </c>
      <c r="F67" s="83"/>
      <c r="G67" s="35"/>
      <c r="H67" s="34"/>
      <c r="I67" s="59"/>
      <c r="J67" s="35"/>
    </row>
    <row r="68" spans="1:10" ht="12.75">
      <c r="A68" s="66"/>
      <c r="B68" s="34"/>
      <c r="C68" s="59"/>
      <c r="D68" s="35"/>
      <c r="E68" s="40" t="s">
        <v>69</v>
      </c>
      <c r="F68" s="86">
        <f>Paces!O15</f>
        <v>0.0071874999999999994</v>
      </c>
      <c r="G68" s="43">
        <f>Paces!L15</f>
        <v>5.797101449275362</v>
      </c>
      <c r="H68" s="34"/>
      <c r="I68" s="59"/>
      <c r="J68" s="35"/>
    </row>
    <row r="69" spans="1:10" ht="12.75">
      <c r="A69" s="67"/>
      <c r="B69" s="36"/>
      <c r="C69" s="58"/>
      <c r="D69" s="31"/>
      <c r="E69" s="44" t="s">
        <v>25</v>
      </c>
      <c r="F69" s="84"/>
      <c r="G69" s="31"/>
      <c r="H69" s="36"/>
      <c r="I69" s="58"/>
      <c r="J69" s="31"/>
    </row>
    <row r="70" spans="1:10" ht="12.75">
      <c r="A70" s="65">
        <v>16</v>
      </c>
      <c r="B70" s="51" t="s">
        <v>18</v>
      </c>
      <c r="C70" s="85"/>
      <c r="D70" s="42"/>
      <c r="E70" s="41" t="s">
        <v>70</v>
      </c>
      <c r="F70" s="86">
        <f>Paces!O15</f>
        <v>0.0071874999999999994</v>
      </c>
      <c r="G70" s="33">
        <f>Paces!L15</f>
        <v>5.797101449275362</v>
      </c>
      <c r="H70" s="32" t="s">
        <v>71</v>
      </c>
      <c r="I70" s="57"/>
      <c r="J70" s="33">
        <f>Paces!X16</f>
        <v>5.590062111801243</v>
      </c>
    </row>
    <row r="71" spans="1:10" ht="12.75">
      <c r="A71" s="66"/>
      <c r="B71" s="40" t="s">
        <v>76</v>
      </c>
      <c r="C71" s="86">
        <f>Paces!O12</f>
        <v>0.006701388888888889</v>
      </c>
      <c r="D71" s="43">
        <f>Paces!L12</f>
        <v>6.2137119223733395</v>
      </c>
      <c r="E71" s="34"/>
      <c r="F71" s="59"/>
      <c r="G71" s="35"/>
      <c r="H71" s="34"/>
      <c r="I71" s="59"/>
      <c r="J71" s="35"/>
    </row>
    <row r="72" spans="1:10" ht="12.75">
      <c r="A72" s="67"/>
      <c r="B72" s="44" t="s">
        <v>20</v>
      </c>
      <c r="C72" s="84"/>
      <c r="D72" s="31"/>
      <c r="E72" s="36"/>
      <c r="F72" s="58"/>
      <c r="G72" s="31"/>
      <c r="H72" s="36"/>
      <c r="I72" s="58"/>
      <c r="J72" s="31"/>
    </row>
    <row r="73" spans="1:10" ht="12.75">
      <c r="A73" s="65">
        <v>17</v>
      </c>
      <c r="B73" s="41" t="s">
        <v>18</v>
      </c>
      <c r="C73" s="82"/>
      <c r="D73" s="42"/>
      <c r="E73" s="51" t="s">
        <v>72</v>
      </c>
      <c r="F73" s="85"/>
      <c r="G73" s="42"/>
      <c r="H73" s="32" t="s">
        <v>73</v>
      </c>
      <c r="I73" s="57"/>
      <c r="J73" s="33">
        <f>Paces!X16</f>
        <v>5.590062111801243</v>
      </c>
    </row>
    <row r="74" spans="1:10" ht="12.75">
      <c r="A74" s="66"/>
      <c r="B74" s="40" t="s">
        <v>75</v>
      </c>
      <c r="C74" s="86">
        <f>Paces!O9</f>
        <v>0.006574074074074073</v>
      </c>
      <c r="D74" s="43">
        <f>Paces!L9</f>
        <v>6.336930005819837</v>
      </c>
      <c r="E74" s="50" t="s">
        <v>24</v>
      </c>
      <c r="F74" s="86">
        <f>Paces!O14</f>
        <v>0.007013888888888889</v>
      </c>
      <c r="G74" s="43">
        <f>Paces!L14</f>
        <v>5.9405940594059405</v>
      </c>
      <c r="H74" s="34"/>
      <c r="I74" s="59"/>
      <c r="J74" s="35"/>
    </row>
    <row r="75" spans="1:10" ht="12.75">
      <c r="A75" s="67"/>
      <c r="B75" s="44" t="s">
        <v>20</v>
      </c>
      <c r="C75" s="84"/>
      <c r="D75" s="31"/>
      <c r="E75" s="54" t="s">
        <v>22</v>
      </c>
      <c r="F75" s="90"/>
      <c r="G75" s="31"/>
      <c r="H75" s="36"/>
      <c r="I75" s="58"/>
      <c r="J75" s="31"/>
    </row>
    <row r="76" spans="1:10" ht="12.75">
      <c r="A76" s="65">
        <v>18</v>
      </c>
      <c r="B76" s="41" t="s">
        <v>18</v>
      </c>
      <c r="C76" s="82"/>
      <c r="D76" s="42"/>
      <c r="E76" s="51" t="s">
        <v>77</v>
      </c>
      <c r="F76" s="85"/>
      <c r="G76" s="42"/>
      <c r="H76" s="71" t="s">
        <v>80</v>
      </c>
      <c r="I76" s="72"/>
      <c r="J76" s="73"/>
    </row>
    <row r="77" spans="1:10" ht="12.75">
      <c r="A77" s="66"/>
      <c r="B77" s="40" t="s">
        <v>74</v>
      </c>
      <c r="C77" s="86">
        <f>Paces!O6</f>
        <v>0.006377314814814815</v>
      </c>
      <c r="D77" s="43">
        <f>Paces!L6</f>
        <v>6.5312008527135825</v>
      </c>
      <c r="E77" s="34"/>
      <c r="F77" s="59"/>
      <c r="G77" s="35"/>
      <c r="H77" s="74"/>
      <c r="I77" s="75"/>
      <c r="J77" s="76"/>
    </row>
    <row r="78" spans="1:10" ht="12.75">
      <c r="A78" s="67"/>
      <c r="B78" s="44" t="s">
        <v>20</v>
      </c>
      <c r="C78" s="84"/>
      <c r="D78" s="31"/>
      <c r="E78" s="36"/>
      <c r="F78" s="58"/>
      <c r="G78" s="31"/>
      <c r="H78" s="77"/>
      <c r="I78" s="78"/>
      <c r="J78" s="79"/>
    </row>
  </sheetData>
  <sheetProtection/>
  <mergeCells count="23">
    <mergeCell ref="A76:A78"/>
    <mergeCell ref="H76:J78"/>
    <mergeCell ref="A38:A40"/>
    <mergeCell ref="A41:A45"/>
    <mergeCell ref="A46:A50"/>
    <mergeCell ref="A51:A54"/>
    <mergeCell ref="A55:A58"/>
    <mergeCell ref="A29:A32"/>
    <mergeCell ref="A26:A28"/>
    <mergeCell ref="A33:A37"/>
    <mergeCell ref="A65:A69"/>
    <mergeCell ref="A70:A72"/>
    <mergeCell ref="A73:A75"/>
    <mergeCell ref="A62:A64"/>
    <mergeCell ref="A3:A5"/>
    <mergeCell ref="B1:D1"/>
    <mergeCell ref="E1:G1"/>
    <mergeCell ref="H1:J1"/>
    <mergeCell ref="A6:A14"/>
    <mergeCell ref="A1:A2"/>
    <mergeCell ref="A59:A61"/>
    <mergeCell ref="A15:A17"/>
    <mergeCell ref="A18:A25"/>
  </mergeCells>
  <printOptions/>
  <pageMargins left="0.75" right="0.7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ERC, Incoorporated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Graf</dc:creator>
  <cp:keywords/>
  <dc:description/>
  <cp:lastModifiedBy>jessn</cp:lastModifiedBy>
  <cp:lastPrinted>2011-04-27T20:03:47Z</cp:lastPrinted>
  <dcterms:created xsi:type="dcterms:W3CDTF">2006-11-15T01:02:03Z</dcterms:created>
  <dcterms:modified xsi:type="dcterms:W3CDTF">2011-04-27T21:08:25Z</dcterms:modified>
  <cp:category/>
  <cp:version/>
  <cp:contentType/>
  <cp:contentStatus/>
</cp:coreProperties>
</file>